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576" windowHeight="11016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Tabelle1!$A$1:$G$42</definedName>
  </definedNames>
  <calcPr calcId="145621"/>
</workbook>
</file>

<file path=xl/calcChain.xml><?xml version="1.0" encoding="utf-8"?>
<calcChain xmlns="http://schemas.openxmlformats.org/spreadsheetml/2006/main">
  <c r="M16" i="1" l="1"/>
  <c r="M21" i="1" s="1"/>
  <c r="M20" i="1" l="1"/>
  <c r="A16" i="1"/>
  <c r="A29" i="1" l="1"/>
  <c r="A27" i="1"/>
  <c r="A23" i="1"/>
  <c r="K6" i="1"/>
  <c r="M17" i="1"/>
  <c r="N22" i="1" s="1"/>
  <c r="M22" i="1"/>
  <c r="O22" i="1" l="1"/>
  <c r="N9" i="1" s="1"/>
  <c r="O9" i="1" s="1"/>
  <c r="L19" i="1"/>
  <c r="M19" i="1"/>
  <c r="N20" i="1"/>
  <c r="N21" i="1"/>
  <c r="O21" i="1"/>
  <c r="N8" i="1" s="1"/>
  <c r="O8" i="1" s="1"/>
  <c r="K9" i="1"/>
  <c r="K8" i="1"/>
  <c r="K7" i="1"/>
  <c r="F8" i="1"/>
  <c r="G8" i="1" s="1"/>
  <c r="E8" i="1"/>
  <c r="N19" i="1" l="1"/>
  <c r="N6" i="1" s="1"/>
  <c r="O6" i="1" s="1"/>
  <c r="P6" i="1" s="1"/>
  <c r="P8" i="1"/>
  <c r="O20" i="1"/>
  <c r="N7" i="1" s="1"/>
  <c r="P9" i="1"/>
  <c r="Q9" i="1" s="1"/>
  <c r="O7" i="1" l="1"/>
  <c r="P7" i="1" s="1"/>
  <c r="Q7" i="1" s="1"/>
  <c r="C24" i="1" s="1"/>
  <c r="C28" i="1"/>
  <c r="G28" i="1" s="1"/>
  <c r="Q8" i="1"/>
  <c r="C26" i="1" s="1"/>
  <c r="Q6" i="1"/>
  <c r="C22" i="1" s="1"/>
  <c r="E26" i="1" l="1"/>
  <c r="F26" i="1" s="1"/>
  <c r="G26" i="1"/>
  <c r="D26" i="1"/>
  <c r="D24" i="1"/>
  <c r="G24" i="1"/>
  <c r="E24" i="1"/>
  <c r="F24" i="1" s="1"/>
  <c r="D28" i="1"/>
  <c r="E28" i="1"/>
  <c r="F28" i="1" s="1"/>
  <c r="D22" i="1"/>
  <c r="G22" i="1"/>
  <c r="E22" i="1"/>
  <c r="F22" i="1" s="1"/>
</calcChain>
</file>

<file path=xl/sharedStrings.xml><?xml version="1.0" encoding="utf-8"?>
<sst xmlns="http://schemas.openxmlformats.org/spreadsheetml/2006/main" count="61" uniqueCount="52">
  <si>
    <t>Tragen Sie hier die Abmessungen des Raumes ein.</t>
  </si>
  <si>
    <t>Länge</t>
  </si>
  <si>
    <t>Breite</t>
  </si>
  <si>
    <t>Höhe</t>
  </si>
  <si>
    <t>m²</t>
  </si>
  <si>
    <t>m³</t>
  </si>
  <si>
    <t>Fläche</t>
  </si>
  <si>
    <t>Raumluft</t>
  </si>
  <si>
    <t>595 x 595 mm</t>
  </si>
  <si>
    <t>1195 x 595 mm</t>
  </si>
  <si>
    <t>1195 x 295 mm</t>
  </si>
  <si>
    <t>Größe</t>
  </si>
  <si>
    <t>Lumen</t>
  </si>
  <si>
    <t>Watt</t>
  </si>
  <si>
    <t>Parameter</t>
  </si>
  <si>
    <t xml:space="preserve">Stundenreinigung </t>
  </si>
  <si>
    <t>Liter</t>
  </si>
  <si>
    <t>in Liter Luft</t>
  </si>
  <si>
    <t>Bitte Beleuchtungszeit pro Tag angeben:</t>
  </si>
  <si>
    <t>295 x 295 mm</t>
  </si>
  <si>
    <t>in Liter Luft bez. Brennstunden</t>
  </si>
  <si>
    <t xml:space="preserve">Menge pro </t>
  </si>
  <si>
    <t>Raum</t>
  </si>
  <si>
    <t>Raum gerundet</t>
  </si>
  <si>
    <t>Name</t>
  </si>
  <si>
    <t>Folgende Lampenmenge wird für den eingestellten Raum benötigt.</t>
  </si>
  <si>
    <t>In Abgängigkeit der Beleuchtungszeit.</t>
  </si>
  <si>
    <t>Name /Größe</t>
  </si>
  <si>
    <t xml:space="preserve"> </t>
  </si>
  <si>
    <t>benötigt</t>
  </si>
  <si>
    <t>Luftreinigung</t>
  </si>
  <si>
    <t>in Liter</t>
  </si>
  <si>
    <t>min. Menge</t>
  </si>
  <si>
    <t xml:space="preserve">Gesamt </t>
  </si>
  <si>
    <t>Leistung</t>
  </si>
  <si>
    <t>Lichtleistung</t>
  </si>
  <si>
    <t>pro Tag</t>
  </si>
  <si>
    <t>Aufbau, Einbau und Abhängung möglich.</t>
  </si>
  <si>
    <t>Neueste LED EdgeLit Technologie.</t>
  </si>
  <si>
    <t>Verbrauch kWh</t>
  </si>
  <si>
    <t>Besonders belasteter Raum ? Z.B. Raucherraum, Arzt Wartezimmer o.ä. ?</t>
  </si>
  <si>
    <t>Oberflächen Biomed</t>
  </si>
  <si>
    <t>Höchste Lichtleistung = gelb hinterlegt</t>
  </si>
  <si>
    <t>Höchste Katalyse Wirkung = grün hinterlegt</t>
  </si>
  <si>
    <t>Geringster Verbrauch auf Zeit = blau hinterlegt</t>
  </si>
  <si>
    <t>HGL-3030-4K</t>
  </si>
  <si>
    <t>HGL-6060-4K</t>
  </si>
  <si>
    <t>HGL-12030 4K</t>
  </si>
  <si>
    <t>HGL 12060-4K</t>
  </si>
  <si>
    <t>595 x 595 / 615 x 615 mm</t>
  </si>
  <si>
    <t xml:space="preserve">Bauhöhen aller Produkte : 10mm ohne LED Treiber , 30mm mit Treiber. </t>
  </si>
  <si>
    <t>Berechnung der benötigten LED Panele pro Raum.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</si>
</sst>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\ &quot;m²&quot;"/>
    <numFmt numFmtId="165" formatCode="0.0\ &quot;m&quot;"/>
    <numFmt numFmtId="166" formatCode="0\ &quot;Lm&quot;"/>
    <numFmt numFmtId="167" formatCode="0\ &quot;W&quot;"/>
    <numFmt numFmtId="168" formatCode="0\ &quot;L&quot;"/>
    <numFmt numFmtId="169" formatCode="0.00\ &quot;m²&quot;"/>
    <numFmt numFmtId="170" formatCode="0.0\ &quot;h&quot;"/>
    <numFmt numFmtId="171" formatCode="0\ &quot;Stück&quot;"/>
    <numFmt numFmtId="172" formatCode="#,#00\ &quot;L&quot;"/>
    <numFmt numFmtId="173" formatCode="#,#00\ &quot;Lm&quot;"/>
    <numFmt numFmtId="174" formatCode="#,#00.0\ &quot;m³&quot;"/>
    <numFmt numFmtId="175" formatCode="#,#00.0\ &quot;m²&quot;"/>
    <numFmt numFmtId="176" formatCode="#,##0.000\ &quot;kWh&quot;"/>
  </numFmts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8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8" fontId="0" fillId="0" borderId="9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0" borderId="0" xfId="0" applyNumberFormat="1"/>
    <xf numFmtId="166" fontId="0" fillId="0" borderId="0" xfId="0" applyNumberFormat="1"/>
    <xf numFmtId="169" fontId="0" fillId="0" borderId="5" xfId="0" applyNumberFormat="1" applyBorder="1" applyAlignment="1">
      <alignment horizontal="center" vertical="center"/>
    </xf>
    <xf numFmtId="169" fontId="0" fillId="0" borderId="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172" fontId="0" fillId="0" borderId="1" xfId="0" applyNumberFormat="1" applyBorder="1" applyAlignment="1">
      <alignment horizontal="center"/>
    </xf>
    <xf numFmtId="174" fontId="0" fillId="0" borderId="1" xfId="0" applyNumberFormat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12" xfId="0" applyBorder="1"/>
    <xf numFmtId="0" fontId="0" fillId="0" borderId="3" xfId="0" applyBorder="1"/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/>
    <xf numFmtId="0" fontId="0" fillId="0" borderId="7" xfId="0" applyBorder="1"/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169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7" fontId="0" fillId="0" borderId="8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173" fontId="0" fillId="0" borderId="8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171" fontId="0" fillId="0" borderId="8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0" fillId="0" borderId="9" xfId="0" applyNumberFormat="1" applyBorder="1" applyAlignment="1">
      <alignment horizontal="center" vertical="center"/>
    </xf>
    <xf numFmtId="172" fontId="0" fillId="0" borderId="9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0" fontId="1" fillId="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2" fontId="0" fillId="0" borderId="8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1">
    <cellStyle name="Standard" xfId="0" builtinId="0"/>
  </cellStyles>
  <dxfs count="6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I$1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11</xdr:row>
      <xdr:rowOff>47625</xdr:rowOff>
    </xdr:from>
    <xdr:to>
      <xdr:col>4</xdr:col>
      <xdr:colOff>152767</xdr:colOff>
      <xdr:row>15</xdr:row>
      <xdr:rowOff>142875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6" y="2152650"/>
          <a:ext cx="1086216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11</xdr:row>
      <xdr:rowOff>28575</xdr:rowOff>
    </xdr:from>
    <xdr:to>
      <xdr:col>5</xdr:col>
      <xdr:colOff>428625</xdr:colOff>
      <xdr:row>15</xdr:row>
      <xdr:rowOff>104775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2133600"/>
          <a:ext cx="1219200" cy="838200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11</xdr:row>
      <xdr:rowOff>50800</xdr:rowOff>
    </xdr:from>
    <xdr:to>
      <xdr:col>6</xdr:col>
      <xdr:colOff>676274</xdr:colOff>
      <xdr:row>15</xdr:row>
      <xdr:rowOff>133349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2155825"/>
          <a:ext cx="1200149" cy="844549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36</xdr:row>
      <xdr:rowOff>57151</xdr:rowOff>
    </xdr:from>
    <xdr:to>
      <xdr:col>6</xdr:col>
      <xdr:colOff>704851</xdr:colOff>
      <xdr:row>41</xdr:row>
      <xdr:rowOff>133351</xdr:rowOff>
    </xdr:to>
    <xdr:pic>
      <xdr:nvPicPr>
        <xdr:cNvPr id="7" name="Grafik 6" descr="C:\Users\Tom\Documents\Yamao\Bilder\Pikto\Abgeh Aufbau Einbau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6915151"/>
          <a:ext cx="1914526" cy="1028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762000</xdr:colOff>
      <xdr:row>40</xdr:row>
      <xdr:rowOff>180975</xdr:rowOff>
    </xdr:to>
    <xdr:pic>
      <xdr:nvPicPr>
        <xdr:cNvPr id="8" name="Bild 7" descr="230V 50Hz Kopie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7620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19050</xdr:rowOff>
    </xdr:from>
    <xdr:to>
      <xdr:col>2</xdr:col>
      <xdr:colOff>152400</xdr:colOff>
      <xdr:row>41</xdr:row>
      <xdr:rowOff>28575</xdr:rowOff>
    </xdr:to>
    <xdr:pic>
      <xdr:nvPicPr>
        <xdr:cNvPr id="9" name="Grafik 8" descr="C:\Users\Tom\Documents\out of nbs\Pikto LED Lampen\Winkel 120 Grad Pikto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6877050"/>
          <a:ext cx="962025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180975</xdr:colOff>
      <xdr:row>36</xdr:row>
      <xdr:rowOff>47625</xdr:rowOff>
    </xdr:from>
    <xdr:to>
      <xdr:col>4</xdr:col>
      <xdr:colOff>321945</xdr:colOff>
      <xdr:row>41</xdr:row>
      <xdr:rowOff>168275</xdr:rowOff>
    </xdr:to>
    <xdr:pic>
      <xdr:nvPicPr>
        <xdr:cNvPr id="10" name="Grafik 9" descr="C:\Users\Tom\Documents\Yamao\Bilder\Pikto\Panel Light Aufbau.jp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6905625"/>
          <a:ext cx="1979295" cy="10731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9</xdr:row>
          <xdr:rowOff>68580</xdr:rowOff>
        </xdr:from>
        <xdr:to>
          <xdr:col>0</xdr:col>
          <xdr:colOff>373380</xdr:colOff>
          <xdr:row>11</xdr:row>
          <xdr:rowOff>91440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Q36"/>
  <sheetViews>
    <sheetView showGridLines="0" showRowColHeaders="0" tabSelected="1" zoomScale="120" zoomScaleNormal="120" workbookViewId="0">
      <selection activeCell="D5" sqref="D5"/>
    </sheetView>
  </sheetViews>
  <sheetFormatPr baseColWidth="10" defaultRowHeight="14.4" x14ac:dyDescent="0.3"/>
  <cols>
    <col min="1" max="1" width="12.44140625" customWidth="1"/>
    <col min="2" max="2" width="12.109375" customWidth="1"/>
    <col min="3" max="3" width="13" customWidth="1"/>
    <col min="4" max="4" width="14.5546875" customWidth="1"/>
    <col min="5" max="5" width="14.109375" customWidth="1"/>
    <col min="6" max="6" width="14.88671875" customWidth="1"/>
    <col min="7" max="7" width="13" customWidth="1"/>
    <col min="8" max="8" width="11.44140625" hidden="1" customWidth="1"/>
    <col min="9" max="9" width="21.33203125" hidden="1" customWidth="1"/>
    <col min="10" max="10" width="15" hidden="1" customWidth="1"/>
    <col min="11" max="13" width="11.44140625" hidden="1" customWidth="1"/>
    <col min="14" max="14" width="20.44140625" hidden="1" customWidth="1"/>
    <col min="15" max="15" width="28.109375" hidden="1" customWidth="1"/>
    <col min="16" max="17" width="15.44140625" hidden="1" customWidth="1"/>
    <col min="18" max="18" width="11.44140625" customWidth="1"/>
  </cols>
  <sheetData>
    <row r="1" spans="1:17" ht="15" customHeight="1" x14ac:dyDescent="0.3">
      <c r="A1" s="93" t="s">
        <v>51</v>
      </c>
      <c r="B1" s="93"/>
      <c r="C1" s="93"/>
      <c r="D1" s="93"/>
      <c r="E1" s="93"/>
      <c r="F1" s="93"/>
    </row>
    <row r="2" spans="1:17" ht="15" customHeight="1" x14ac:dyDescent="0.3">
      <c r="A2" s="93"/>
      <c r="B2" s="93"/>
      <c r="C2" s="93"/>
      <c r="D2" s="93"/>
      <c r="E2" s="93"/>
      <c r="F2" s="93"/>
    </row>
    <row r="3" spans="1:17" ht="15" customHeight="1" x14ac:dyDescent="0.3">
      <c r="A3" s="93"/>
      <c r="B3" s="93"/>
      <c r="C3" s="93"/>
      <c r="D3" s="93"/>
      <c r="E3" s="93"/>
      <c r="F3" s="93"/>
    </row>
    <row r="4" spans="1:17" x14ac:dyDescent="0.3">
      <c r="I4" s="20" t="s">
        <v>24</v>
      </c>
      <c r="J4" s="88" t="s">
        <v>41</v>
      </c>
      <c r="K4" s="89"/>
      <c r="L4" s="88" t="s">
        <v>14</v>
      </c>
      <c r="M4" s="89"/>
      <c r="N4" s="16" t="s">
        <v>15</v>
      </c>
      <c r="O4" s="16" t="s">
        <v>15</v>
      </c>
      <c r="P4" s="29" t="s">
        <v>21</v>
      </c>
      <c r="Q4" s="30" t="s">
        <v>21</v>
      </c>
    </row>
    <row r="5" spans="1:17" x14ac:dyDescent="0.3">
      <c r="A5" t="s">
        <v>0</v>
      </c>
      <c r="I5" s="34"/>
      <c r="J5" s="25" t="s">
        <v>11</v>
      </c>
      <c r="K5" s="6" t="s">
        <v>4</v>
      </c>
      <c r="L5" s="8" t="s">
        <v>12</v>
      </c>
      <c r="M5" s="9" t="s">
        <v>13</v>
      </c>
      <c r="N5" s="17" t="s">
        <v>17</v>
      </c>
      <c r="O5" s="17" t="s">
        <v>20</v>
      </c>
      <c r="P5" s="15" t="s">
        <v>22</v>
      </c>
      <c r="Q5" s="31" t="s">
        <v>23</v>
      </c>
    </row>
    <row r="6" spans="1:17" x14ac:dyDescent="0.3">
      <c r="F6" s="68"/>
      <c r="G6" s="69"/>
      <c r="I6" s="35">
        <v>3030</v>
      </c>
      <c r="J6" s="26" t="s">
        <v>19</v>
      </c>
      <c r="K6" s="23">
        <f>0.295*0.295</f>
        <v>8.7024999999999991E-2</v>
      </c>
      <c r="L6" s="10">
        <v>1900</v>
      </c>
      <c r="M6" s="11">
        <v>23</v>
      </c>
      <c r="N6" s="18">
        <f>N19</f>
        <v>3957.6719576719579</v>
      </c>
      <c r="O6" s="18">
        <f>IF($I$11=TRUE,N6*$A$14*0.6,N6*$A$14)</f>
        <v>40368.253968253972</v>
      </c>
      <c r="P6" s="32">
        <f>$G$8/O6</f>
        <v>2.4771940861906256</v>
      </c>
      <c r="Q6" s="50">
        <f>ROUNDUP(P6,0)</f>
        <v>3</v>
      </c>
    </row>
    <row r="7" spans="1:17" x14ac:dyDescent="0.3">
      <c r="A7" s="3" t="s">
        <v>1</v>
      </c>
      <c r="B7" s="3" t="s">
        <v>2</v>
      </c>
      <c r="C7" s="3" t="s">
        <v>3</v>
      </c>
      <c r="E7" s="2" t="s">
        <v>4</v>
      </c>
      <c r="F7" s="2" t="s">
        <v>5</v>
      </c>
      <c r="G7" s="2" t="s">
        <v>16</v>
      </c>
      <c r="I7" s="36">
        <v>6060</v>
      </c>
      <c r="J7" s="27" t="s">
        <v>8</v>
      </c>
      <c r="K7" s="23">
        <f>0.595*0.595</f>
        <v>0.35402499999999998</v>
      </c>
      <c r="L7" s="10">
        <v>3600</v>
      </c>
      <c r="M7" s="11">
        <v>45</v>
      </c>
      <c r="N7" s="18">
        <f t="shared" ref="N7:N9" si="0">O20</f>
        <v>9333.3333333333321</v>
      </c>
      <c r="O7" s="18">
        <f t="shared" ref="O7:O9" si="1">IF($I$11=TRUE,N7*$A$14*0.6,N7*$A$14)</f>
        <v>95199.999999999985</v>
      </c>
      <c r="P7" s="32">
        <f t="shared" ref="P7:P9" si="2">$G$8/O7</f>
        <v>1.0504201680672272</v>
      </c>
      <c r="Q7" s="50">
        <f>ROUNDUP(P7,0)</f>
        <v>2</v>
      </c>
    </row>
    <row r="8" spans="1:17" ht="15.6" x14ac:dyDescent="0.3">
      <c r="A8" s="49">
        <v>10</v>
      </c>
      <c r="B8" s="49">
        <v>5</v>
      </c>
      <c r="C8" s="49">
        <v>2</v>
      </c>
      <c r="E8" s="40">
        <f>A8*B8</f>
        <v>50</v>
      </c>
      <c r="F8" s="39">
        <f>A8*B8*C8</f>
        <v>100</v>
      </c>
      <c r="G8" s="38">
        <f>F8*1000</f>
        <v>100000</v>
      </c>
      <c r="I8" s="35">
        <v>12030</v>
      </c>
      <c r="J8" s="27" t="s">
        <v>10</v>
      </c>
      <c r="K8" s="23">
        <f>1.195*0.295</f>
        <v>0.35252499999999998</v>
      </c>
      <c r="L8" s="10">
        <v>4600</v>
      </c>
      <c r="M8" s="11">
        <v>60</v>
      </c>
      <c r="N8" s="18">
        <f t="shared" si="0"/>
        <v>10814.814814814814</v>
      </c>
      <c r="O8" s="18">
        <f t="shared" si="1"/>
        <v>110311.11111111109</v>
      </c>
      <c r="P8" s="32">
        <f t="shared" si="2"/>
        <v>0.90652699435938777</v>
      </c>
      <c r="Q8" s="50">
        <f>ROUNDUP(P8,0)</f>
        <v>1</v>
      </c>
    </row>
    <row r="9" spans="1:17" x14ac:dyDescent="0.3">
      <c r="A9" s="1"/>
      <c r="B9" s="1"/>
      <c r="C9" s="1"/>
      <c r="E9" s="16" t="s">
        <v>6</v>
      </c>
      <c r="F9" s="3" t="s">
        <v>7</v>
      </c>
      <c r="G9" s="3" t="s">
        <v>7</v>
      </c>
      <c r="I9" s="37">
        <v>12060</v>
      </c>
      <c r="J9" s="28" t="s">
        <v>9</v>
      </c>
      <c r="K9" s="24">
        <f>1.195*0.595</f>
        <v>0.71102500000000002</v>
      </c>
      <c r="L9" s="12">
        <v>5400</v>
      </c>
      <c r="M9" s="13">
        <v>70</v>
      </c>
      <c r="N9" s="19">
        <f t="shared" si="0"/>
        <v>16000</v>
      </c>
      <c r="O9" s="18">
        <f t="shared" si="1"/>
        <v>163200</v>
      </c>
      <c r="P9" s="33">
        <f t="shared" si="2"/>
        <v>0.61274509803921573</v>
      </c>
      <c r="Q9" s="51">
        <f>ROUND(P9,0)</f>
        <v>1</v>
      </c>
    </row>
    <row r="10" spans="1:17" x14ac:dyDescent="0.3">
      <c r="A10" s="78" t="s">
        <v>40</v>
      </c>
      <c r="B10" s="79"/>
      <c r="C10" s="79"/>
      <c r="D10" s="79"/>
      <c r="E10" s="80"/>
      <c r="F10" s="52"/>
      <c r="G10" s="52"/>
      <c r="I10" s="53"/>
      <c r="J10" s="54"/>
      <c r="K10" s="55"/>
      <c r="L10" s="56"/>
      <c r="M10" s="57"/>
      <c r="N10" s="58"/>
      <c r="O10" s="58"/>
      <c r="P10" s="32"/>
      <c r="Q10" s="32"/>
    </row>
    <row r="11" spans="1:17" x14ac:dyDescent="0.3">
      <c r="A11" s="59"/>
      <c r="B11" s="1"/>
      <c r="C11" s="1"/>
      <c r="E11" s="52"/>
      <c r="F11" s="52"/>
      <c r="G11" s="52"/>
      <c r="I11" s="63" t="b">
        <v>1</v>
      </c>
      <c r="J11" s="54"/>
      <c r="K11" s="55"/>
      <c r="L11" s="56"/>
      <c r="M11" s="57"/>
      <c r="N11" s="58"/>
      <c r="O11" s="58"/>
      <c r="P11" s="32"/>
      <c r="Q11" s="32"/>
    </row>
    <row r="12" spans="1:17" x14ac:dyDescent="0.3">
      <c r="I12" s="1"/>
    </row>
    <row r="13" spans="1:17" x14ac:dyDescent="0.3">
      <c r="A13" t="s">
        <v>18</v>
      </c>
    </row>
    <row r="14" spans="1:17" x14ac:dyDescent="0.3">
      <c r="A14" s="86">
        <v>17</v>
      </c>
      <c r="B14" s="86"/>
      <c r="C14" s="86"/>
    </row>
    <row r="15" spans="1:17" x14ac:dyDescent="0.3">
      <c r="A15" s="86"/>
      <c r="B15" s="86"/>
      <c r="C15" s="86"/>
    </row>
    <row r="16" spans="1:17" x14ac:dyDescent="0.3">
      <c r="A16" s="87" t="str">
        <f>IF(A14&gt;24,"Fehler !!!"," ")</f>
        <v xml:space="preserve"> </v>
      </c>
      <c r="B16" s="87"/>
      <c r="C16" s="87"/>
      <c r="J16" s="21">
        <v>0.7</v>
      </c>
      <c r="K16" s="22">
        <v>5400</v>
      </c>
      <c r="L16" s="14">
        <v>16000</v>
      </c>
      <c r="M16" s="14">
        <f>L16/7</f>
        <v>2285.7142857142858</v>
      </c>
    </row>
    <row r="17" spans="1:15" x14ac:dyDescent="0.3">
      <c r="A17" s="41" t="s">
        <v>25</v>
      </c>
      <c r="B17" s="42"/>
      <c r="C17" s="42"/>
      <c r="D17" s="42"/>
      <c r="E17" s="42"/>
      <c r="F17" s="42"/>
      <c r="G17" s="43"/>
      <c r="K17">
        <v>1</v>
      </c>
      <c r="M17">
        <f>L16/K16</f>
        <v>2.9629629629629628</v>
      </c>
    </row>
    <row r="18" spans="1:15" x14ac:dyDescent="0.3">
      <c r="A18" s="4" t="s">
        <v>26</v>
      </c>
      <c r="B18" s="44"/>
      <c r="C18" s="44"/>
      <c r="D18" s="44"/>
      <c r="E18" s="44"/>
      <c r="F18" s="44"/>
      <c r="G18" s="5"/>
    </row>
    <row r="19" spans="1:15" x14ac:dyDescent="0.3">
      <c r="A19" s="7"/>
      <c r="B19" s="47"/>
      <c r="C19" s="47"/>
      <c r="D19" s="47"/>
      <c r="E19" s="47"/>
      <c r="F19" s="47"/>
      <c r="G19" s="48"/>
      <c r="J19" s="26" t="s">
        <v>19</v>
      </c>
      <c r="K19" s="10">
        <v>1900</v>
      </c>
      <c r="L19" s="18">
        <f>M16*1</f>
        <v>2285.7142857142858</v>
      </c>
      <c r="M19">
        <f>K19*M17</f>
        <v>5629.6296296296296</v>
      </c>
      <c r="N19" s="18">
        <f>AVERAGE(L19:M19)</f>
        <v>3957.6719576719579</v>
      </c>
    </row>
    <row r="20" spans="1:15" x14ac:dyDescent="0.3">
      <c r="A20" s="66" t="s">
        <v>27</v>
      </c>
      <c r="B20" s="67"/>
      <c r="C20" s="45" t="s">
        <v>32</v>
      </c>
      <c r="D20" s="45" t="s">
        <v>30</v>
      </c>
      <c r="E20" s="46" t="s">
        <v>33</v>
      </c>
      <c r="F20" s="46" t="s">
        <v>39</v>
      </c>
      <c r="G20" s="45" t="s">
        <v>33</v>
      </c>
      <c r="K20" s="4" t="s">
        <v>8</v>
      </c>
      <c r="L20" s="10">
        <v>3600</v>
      </c>
      <c r="M20" s="18">
        <f>M16*3.5</f>
        <v>8000</v>
      </c>
      <c r="N20">
        <f>L20*M17</f>
        <v>10666.666666666666</v>
      </c>
      <c r="O20" s="18">
        <f>AVERAGE(M20:N20)</f>
        <v>9333.3333333333321</v>
      </c>
    </row>
    <row r="21" spans="1:15" x14ac:dyDescent="0.3">
      <c r="A21" s="66" t="s">
        <v>28</v>
      </c>
      <c r="B21" s="67"/>
      <c r="C21" s="45" t="s">
        <v>29</v>
      </c>
      <c r="D21" s="45" t="s">
        <v>31</v>
      </c>
      <c r="E21" s="46" t="s">
        <v>34</v>
      </c>
      <c r="F21" s="46" t="s">
        <v>36</v>
      </c>
      <c r="G21" s="45" t="s">
        <v>35</v>
      </c>
      <c r="K21" s="4" t="s">
        <v>10</v>
      </c>
      <c r="L21" s="10">
        <v>4600</v>
      </c>
      <c r="M21" s="18">
        <f>M16*3.5</f>
        <v>8000</v>
      </c>
      <c r="N21">
        <f>L21*M17</f>
        <v>13629.62962962963</v>
      </c>
      <c r="O21" s="18">
        <f t="shared" ref="O21:O22" si="3">AVERAGE(M21:N21)</f>
        <v>10814.814814814814</v>
      </c>
    </row>
    <row r="22" spans="1:15" x14ac:dyDescent="0.3">
      <c r="A22" s="91" t="s">
        <v>45</v>
      </c>
      <c r="B22" s="92"/>
      <c r="C22" s="81">
        <f>Q6</f>
        <v>3</v>
      </c>
      <c r="D22" s="90">
        <f>IF(C22&gt;0,O6*C22," ")</f>
        <v>121104.76190476192</v>
      </c>
      <c r="E22" s="70">
        <f>IF(C22&gt;0,M6*C22," ")</f>
        <v>69</v>
      </c>
      <c r="F22" s="76">
        <f>(E22*$A$14)/1000</f>
        <v>1.173</v>
      </c>
      <c r="G22" s="73">
        <f>IF(C22&gt;0,L6*C22," ")</f>
        <v>5700</v>
      </c>
      <c r="H22" s="14"/>
      <c r="K22" s="7" t="s">
        <v>9</v>
      </c>
      <c r="L22" s="12">
        <v>5400</v>
      </c>
      <c r="M22" s="19">
        <f>M16*7</f>
        <v>16000</v>
      </c>
      <c r="N22">
        <f>M17*L22</f>
        <v>16000</v>
      </c>
      <c r="O22" s="18">
        <f t="shared" si="3"/>
        <v>16000</v>
      </c>
    </row>
    <row r="23" spans="1:15" x14ac:dyDescent="0.3">
      <c r="A23" s="64" t="str">
        <f>J6</f>
        <v>295 x 295 mm</v>
      </c>
      <c r="B23" s="65"/>
      <c r="C23" s="82"/>
      <c r="D23" s="85"/>
      <c r="E23" s="71"/>
      <c r="F23" s="77"/>
      <c r="G23" s="74"/>
    </row>
    <row r="24" spans="1:15" x14ac:dyDescent="0.3">
      <c r="A24" s="88" t="s">
        <v>46</v>
      </c>
      <c r="B24" s="89"/>
      <c r="C24" s="81">
        <f>Q7</f>
        <v>2</v>
      </c>
      <c r="D24" s="90">
        <f>IF(C24&gt;0,O7*C24," ")</f>
        <v>190399.99999999997</v>
      </c>
      <c r="E24" s="70">
        <f>IF(C24&gt;0,M7*C24," ")</f>
        <v>90</v>
      </c>
      <c r="F24" s="76">
        <f>IF(C24&gt;0,E24*$A$14/1000," ")</f>
        <v>1.53</v>
      </c>
      <c r="G24" s="73">
        <f>IF(C24&gt;0,L7*C24," ")</f>
        <v>7200</v>
      </c>
    </row>
    <row r="25" spans="1:15" x14ac:dyDescent="0.3">
      <c r="A25" s="64" t="s">
        <v>49</v>
      </c>
      <c r="B25" s="65"/>
      <c r="C25" s="82"/>
      <c r="D25" s="85"/>
      <c r="E25" s="71"/>
      <c r="F25" s="77"/>
      <c r="G25" s="74"/>
    </row>
    <row r="26" spans="1:15" x14ac:dyDescent="0.3">
      <c r="A26" s="88" t="s">
        <v>47</v>
      </c>
      <c r="B26" s="89"/>
      <c r="C26" s="81">
        <f>Q8</f>
        <v>1</v>
      </c>
      <c r="D26" s="90">
        <f>IF(C26&gt;0,O8*C26," ")</f>
        <v>110311.11111111109</v>
      </c>
      <c r="E26" s="70">
        <f>IF(C26&gt;0,M8*C26," ")</f>
        <v>60</v>
      </c>
      <c r="F26" s="76">
        <f>IF(C26&gt;0,E26*$A$14/1000," ")</f>
        <v>1.02</v>
      </c>
      <c r="G26" s="73">
        <f>IF(C26&gt;0,L8*C26," ")</f>
        <v>4600</v>
      </c>
    </row>
    <row r="27" spans="1:15" x14ac:dyDescent="0.3">
      <c r="A27" s="64" t="str">
        <f>J8</f>
        <v>1195 x 295 mm</v>
      </c>
      <c r="B27" s="65"/>
      <c r="C27" s="82"/>
      <c r="D27" s="85"/>
      <c r="E27" s="71"/>
      <c r="F27" s="77"/>
      <c r="G27" s="74"/>
    </row>
    <row r="28" spans="1:15" x14ac:dyDescent="0.3">
      <c r="A28" s="66" t="s">
        <v>48</v>
      </c>
      <c r="B28" s="67"/>
      <c r="C28" s="83">
        <f>Q9</f>
        <v>1</v>
      </c>
      <c r="D28" s="84">
        <f>IF(C28&gt;0,O9*C28," ")</f>
        <v>163200</v>
      </c>
      <c r="E28" s="72">
        <f>IF(C28&gt;0,M9*C28," ")</f>
        <v>70</v>
      </c>
      <c r="F28" s="76">
        <f>IF(C28&gt;0,E28*$A$14/1000," ")</f>
        <v>1.19</v>
      </c>
      <c r="G28" s="75">
        <f>IF(C28&gt;0,L9*C28," ")</f>
        <v>5400</v>
      </c>
    </row>
    <row r="29" spans="1:15" x14ac:dyDescent="0.3">
      <c r="A29" s="64" t="str">
        <f>J9</f>
        <v>1195 x 595 mm</v>
      </c>
      <c r="B29" s="65"/>
      <c r="C29" s="82"/>
      <c r="D29" s="85"/>
      <c r="E29" s="71"/>
      <c r="F29" s="77"/>
      <c r="G29" s="74"/>
    </row>
    <row r="30" spans="1:15" x14ac:dyDescent="0.3">
      <c r="A30" s="60" t="s">
        <v>43</v>
      </c>
      <c r="B30" s="60"/>
      <c r="C30" s="60"/>
      <c r="D30" s="60"/>
    </row>
    <row r="31" spans="1:15" x14ac:dyDescent="0.3">
      <c r="A31" s="61" t="s">
        <v>42</v>
      </c>
      <c r="B31" s="61"/>
      <c r="C31" s="61"/>
      <c r="D31" s="61"/>
    </row>
    <row r="32" spans="1:15" x14ac:dyDescent="0.3">
      <c r="A32" s="62" t="s">
        <v>44</v>
      </c>
      <c r="B32" s="62"/>
      <c r="C32" s="62"/>
      <c r="D32" s="62"/>
    </row>
    <row r="33" spans="1:5" x14ac:dyDescent="0.3">
      <c r="A33" t="s">
        <v>50</v>
      </c>
    </row>
    <row r="34" spans="1:5" x14ac:dyDescent="0.3">
      <c r="A34" t="s">
        <v>38</v>
      </c>
    </row>
    <row r="36" spans="1:5" x14ac:dyDescent="0.3">
      <c r="E36" t="s">
        <v>37</v>
      </c>
    </row>
  </sheetData>
  <sheetProtection selectLockedCells="1"/>
  <mergeCells count="37">
    <mergeCell ref="A1:F3"/>
    <mergeCell ref="L4:M4"/>
    <mergeCell ref="J4:K4"/>
    <mergeCell ref="A22:B22"/>
    <mergeCell ref="A23:B23"/>
    <mergeCell ref="F22:F23"/>
    <mergeCell ref="F24:F25"/>
    <mergeCell ref="A14:C15"/>
    <mergeCell ref="A16:C16"/>
    <mergeCell ref="A25:B25"/>
    <mergeCell ref="A26:B26"/>
    <mergeCell ref="D26:D27"/>
    <mergeCell ref="D24:D25"/>
    <mergeCell ref="A24:B24"/>
    <mergeCell ref="A21:B21"/>
    <mergeCell ref="A20:B20"/>
    <mergeCell ref="C22:C23"/>
    <mergeCell ref="E22:E23"/>
    <mergeCell ref="D22:D23"/>
    <mergeCell ref="C24:C25"/>
    <mergeCell ref="E24:E25"/>
    <mergeCell ref="A27:B27"/>
    <mergeCell ref="A28:B28"/>
    <mergeCell ref="A29:B29"/>
    <mergeCell ref="F6:G6"/>
    <mergeCell ref="E26:E27"/>
    <mergeCell ref="E28:E29"/>
    <mergeCell ref="G22:G23"/>
    <mergeCell ref="G24:G25"/>
    <mergeCell ref="G26:G27"/>
    <mergeCell ref="G28:G29"/>
    <mergeCell ref="F26:F27"/>
    <mergeCell ref="F28:F29"/>
    <mergeCell ref="A10:E10"/>
    <mergeCell ref="C26:C27"/>
    <mergeCell ref="C28:C29"/>
    <mergeCell ref="D28:D29"/>
  </mergeCells>
  <conditionalFormatting sqref="A14">
    <cfRule type="cellIs" dxfId="5" priority="6" operator="greaterThan">
      <formula>"24,0 h"</formula>
    </cfRule>
  </conditionalFormatting>
  <conditionalFormatting sqref="A14:C15">
    <cfRule type="cellIs" dxfId="4" priority="5" operator="greaterThan">
      <formula>24</formula>
    </cfRule>
  </conditionalFormatting>
  <conditionalFormatting sqref="C8">
    <cfRule type="cellIs" dxfId="3" priority="4" operator="greaterThan">
      <formula>10</formula>
    </cfRule>
  </conditionalFormatting>
  <conditionalFormatting sqref="D22:D29">
    <cfRule type="top10" dxfId="2" priority="3" rank="1"/>
  </conditionalFormatting>
  <conditionalFormatting sqref="G22:G29">
    <cfRule type="top10" dxfId="1" priority="2" rank="1"/>
  </conditionalFormatting>
  <conditionalFormatting sqref="F22:F29">
    <cfRule type="top10" dxfId="0" priority="1" bottom="1" rank="1"/>
  </conditionalFormatting>
  <pageMargins left="0.7" right="0.7" top="0.78740157499999996" bottom="0.78740157499999996" header="0.3" footer="0.3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0</xdr:col>
                    <xdr:colOff>22860</xdr:colOff>
                    <xdr:row>9</xdr:row>
                    <xdr:rowOff>68580</xdr:rowOff>
                  </from>
                  <to>
                    <xdr:col>0</xdr:col>
                    <xdr:colOff>373380</xdr:colOff>
                    <xdr:row>11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</dc:creator>
  <cp:lastModifiedBy>admin</cp:lastModifiedBy>
  <dcterms:created xsi:type="dcterms:W3CDTF">2013-08-06T20:01:27Z</dcterms:created>
  <dcterms:modified xsi:type="dcterms:W3CDTF">2015-04-17T10:01:22Z</dcterms:modified>
</cp:coreProperties>
</file>